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495" firstSheet="0" activeTab="0"/>
  </bookViews>
  <sheets>
    <sheet name="Balanço Patrimonial" sheetId="1" state="visible" r:id="rId2"/>
    <sheet name="DRE" sheetId="2" state="visible" r:id="rId3"/>
    <sheet name="Fluxo de Caixa" sheetId="3" state="visible" r:id="rId4"/>
    <sheet name="Dem.Fluxo de Caixa" sheetId="4" state="visible" r:id="rId5"/>
    <sheet name="Índices" sheetId="5" state="visible" r:id="rId6"/>
  </sheets>
  <definedNames>
    <definedName function="false" hidden="false" name="ativos_circulantes" vbProcedure="false">'Balanço Patrimonial'!$C$5:$D$5</definedName>
    <definedName function="false" hidden="false" name="contas_a_receber" vbProcedure="false">'Balanço Patrimonial'!$C$7:$D$7</definedName>
    <definedName function="false" hidden="false" name="depreciacao" vbProcedure="false">DRE!$C$8</definedName>
    <definedName function="false" hidden="false" name="ebit" vbProcedure="false">DRE!$C$10</definedName>
    <definedName function="false" hidden="false" name="estoques" vbProcedure="false">'Balanço Patrimonial'!$C$8</definedName>
    <definedName function="false" hidden="false" name="impostos_correntes" vbProcedure="false">DRE!$C$14</definedName>
    <definedName function="false" hidden="false" name="impostos_diferidos" vbProcedure="false">DRE!$C$15</definedName>
    <definedName function="false" hidden="false" name="lucro_liquido" vbProcedure="false">DRE!$C$16</definedName>
    <definedName function="false" hidden="false" name="passivos_circulantes" vbProcedure="false">'Balanço Patrimonial'!$G$5:$H$5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<sst xmlns="http://schemas.openxmlformats.org/spreadsheetml/2006/main" count="150" uniqueCount="120">
  <si>
    <t>Balanço patrimonial</t>
  </si>
  <si>
    <t>Ativos</t>
  </si>
  <si>
    <t>20X2</t>
  </si>
  <si>
    <t>20X1</t>
  </si>
  <si>
    <t>Passivos</t>
  </si>
  <si>
    <t>Ativos circulantes</t>
  </si>
  <si>
    <t>Passivos circulantes</t>
  </si>
  <si>
    <t>  Caixa e equivalentes</t>
  </si>
  <si>
    <t>  Contas a pagar</t>
  </si>
  <si>
    <t>  Contas a receber</t>
  </si>
  <si>
    <t>  Títulos a pagar</t>
  </si>
  <si>
    <t>  Estoques</t>
  </si>
  <si>
    <t>  Despesas a pagar</t>
  </si>
  <si>
    <t>  outros</t>
  </si>
  <si>
    <t>Passivos de longo prazo</t>
  </si>
  <si>
    <r>
      <t>Ativos Fixos</t>
    </r>
    <r>
      <rPr>
        <b val="true"/>
        <vertAlign val="superscript"/>
        <sz val="10"/>
        <rFont val="Arial"/>
        <family val="2"/>
      </rPr>
      <t>1</t>
    </r>
  </si>
  <si>
    <t>  Impostos diferidos</t>
  </si>
  <si>
    <t>  imóveis, instalações e equipamentos</t>
  </si>
  <si>
    <r>
      <t>  Dívidas a longo prazo</t>
    </r>
    <r>
      <rPr>
        <vertAlign val="superscript"/>
        <sz val="10"/>
        <rFont val="Arial"/>
        <family val="2"/>
      </rPr>
      <t>2</t>
    </r>
  </si>
  <si>
    <t>  Depreciação acumulada</t>
  </si>
  <si>
    <t>  Ativos intangíveis e outros</t>
  </si>
  <si>
    <r>
      <t>Patrimônio dos acionistas</t>
    </r>
    <r>
      <rPr>
        <b val="true"/>
        <vertAlign val="superscript"/>
        <sz val="10"/>
        <rFont val="Arial"/>
        <family val="2"/>
      </rPr>
      <t>3</t>
    </r>
  </si>
  <si>
    <t>  Ações preferenciais</t>
  </si>
  <si>
    <t>  Ações ordinárias (valor nominal = $ 1)</t>
  </si>
  <si>
    <t>  Reservas de capital</t>
  </si>
  <si>
    <t>  Lucros retidos</t>
  </si>
  <si>
    <r>
      <t>  Menos ações em tesouraria</t>
    </r>
    <r>
      <rPr>
        <vertAlign val="superscript"/>
        <sz val="10"/>
        <rFont val="Arial"/>
        <family val="2"/>
      </rPr>
      <t>4</t>
    </r>
  </si>
  <si>
    <t>Total ativos</t>
  </si>
  <si>
    <t>Total passivos</t>
  </si>
  <si>
    <t>Notas:</t>
  </si>
  <si>
    <r>
      <t>1</t>
    </r>
    <r>
      <rPr>
        <sz val="8"/>
        <rFont val="Arial"/>
        <family val="2"/>
      </rPr>
      <t> Variações nos valores dos ativos fixo de $173 milhões resultam da compra de ativos no valor de $198 milhões menos a venda de ativos no valor de $25 milhões</t>
    </r>
  </si>
  <si>
    <r>
      <t>2</t>
    </r>
    <r>
      <rPr>
        <sz val="8"/>
        <rFont val="Arial"/>
        <family val="2"/>
      </rPr>
      <t> O aumento nas dívidas de longo prazo deve-se à diferença entre novas dívidas no valor de $86 milhões e o pagamento de $76 milhões de dívidas antigas.</t>
    </r>
  </si>
  <si>
    <r>
      <t>3</t>
    </r>
    <r>
      <rPr>
        <sz val="8"/>
        <rFont val="Arial"/>
        <family val="2"/>
      </rPr>
      <t> Emissão de $23 milhões em novas ações ao valor nominal de $1 vendidas ao valor real de $1,87.</t>
    </r>
  </si>
  <si>
    <r>
      <t>4</t>
    </r>
    <r>
      <rPr>
        <sz val="8"/>
        <rFont val="Arial"/>
        <family val="2"/>
      </rPr>
      <t> As ações em tesouraria cresceram $6 milhões em virtude da compra de ações da Companhia.</t>
    </r>
  </si>
  <si>
    <t>Capital de giro</t>
  </si>
  <si>
    <t>Variações</t>
  </si>
  <si>
    <t>Ativos Fixos</t>
  </si>
  <si>
    <t>  Dívidas a longo prazo</t>
  </si>
  <si>
    <t>Patrimônio dos acionistas</t>
  </si>
  <si>
    <t>  Ações em tesouraria</t>
  </si>
  <si>
    <t>Demonstração de resultados – ano 20X2</t>
  </si>
  <si>
    <t>Resultado operacional</t>
  </si>
  <si>
    <t>  Receita operacional total</t>
  </si>
  <si>
    <t>  Custo dos produtos vendidos</t>
  </si>
  <si>
    <t>  Despesas gerais, administrativas e de venda</t>
  </si>
  <si>
    <t>  Depreciação</t>
  </si>
  <si>
    <t>Outros resultados</t>
  </si>
  <si>
    <t>Lucro antes de juros e impostos (EBIT)</t>
  </si>
  <si>
    <t>Juros</t>
  </si>
  <si>
    <t>Lucro antes dos impostos</t>
  </si>
  <si>
    <t>Impostos</t>
  </si>
  <si>
    <t>  Correntes</t>
  </si>
  <si>
    <t>  Diferidos</t>
  </si>
  <si>
    <t>Lucro líquido</t>
  </si>
  <si>
    <t>Lucro retido</t>
  </si>
  <si>
    <t>Dividendos</t>
  </si>
  <si>
    <t>Fluxo de caixa financeiro 20X2</t>
  </si>
  <si>
    <t>Fluxo de caixa da firma</t>
  </si>
  <si>
    <t>Fluxo de caixa da operacional</t>
  </si>
  <si>
    <t>  Lucro antes dos juros e dos impostos</t>
  </si>
  <si>
    <t>  Impostos correntes</t>
  </si>
  <si>
    <t>Despesas de capital</t>
  </si>
  <si>
    <t>  Aquisição de ativos fixos</t>
  </si>
  <si>
    <t>  Venda de ativos fixos</t>
  </si>
  <si>
    <t>Adições ao capital de giro</t>
  </si>
  <si>
    <t>Fluxo de caixa para os Investidores da Firma</t>
  </si>
  <si>
    <t>Credores</t>
  </si>
  <si>
    <t>  Juros</t>
  </si>
  <si>
    <t>  Amortizações</t>
  </si>
  <si>
    <t>  Produto da vendas de títulos da dívida de LP</t>
  </si>
  <si>
    <t>Acionistas</t>
  </si>
  <si>
    <t>  Dividendos</t>
  </si>
  <si>
    <t>  Recompra de ações</t>
  </si>
  <si>
    <t>  Receitas de novas emissões de ações</t>
  </si>
  <si>
    <t>Demonstração do fluxo de caixa de 20X2</t>
  </si>
  <si>
    <t>Operações</t>
  </si>
  <si>
    <t>  Lucro líquido</t>
  </si>
  <si>
    <t>  Variações de ativos e passivos</t>
  </si>
  <si>
    <t>    contas a receber</t>
  </si>
  <si>
    <t>    estoques</t>
  </si>
  <si>
    <t>    contas a pagar</t>
  </si>
  <si>
    <t>    despesas a pagar</t>
  </si>
  <si>
    <t>    títulos a pagar</t>
  </si>
  <si>
    <t>    outros</t>
  </si>
  <si>
    <t>Atividades de investimento</t>
  </si>
  <si>
    <t>  Aquisições de ativos imobilizados</t>
  </si>
  <si>
    <t>  Vendas de ativos imobilizados</t>
  </si>
  <si>
    <t>Atividades de financiamento</t>
  </si>
  <si>
    <t>  Resgate de dívidas</t>
  </si>
  <si>
    <t>  Produto da venda de títulos da dívida a LP</t>
  </si>
  <si>
    <t>  Dividendos </t>
  </si>
  <si>
    <t>  Recompras de ações</t>
  </si>
  <si>
    <t>  Produto da venda de novas ações</t>
  </si>
  <si>
    <t>Variação de caixa no balanço</t>
  </si>
  <si>
    <t>Índices de solvência a curto prazo</t>
  </si>
  <si>
    <t>Índice de liquidez corrente</t>
  </si>
  <si>
    <t>Índice de liquidez seca</t>
  </si>
  <si>
    <t>Índices de atividade</t>
  </si>
  <si>
    <t>Índice de giro do ativo total</t>
  </si>
  <si>
    <t>ativo total (média) (média 20X1 20X2)</t>
  </si>
  <si>
    <t>Giro de contas a receber</t>
  </si>
  <si>
    <t>Saldo médio de contas a receber (média 20X1 20X2)</t>
  </si>
  <si>
    <t>Prazo médio de recebimento</t>
  </si>
  <si>
    <t>Giro de estoque</t>
  </si>
  <si>
    <t>Estoque (média 20X1 20X2)</t>
  </si>
  <si>
    <t>Dias de venda em estoque</t>
  </si>
  <si>
    <t>Índices de alavancagem financeira</t>
  </si>
  <si>
    <t>Índice de endividamento</t>
  </si>
  <si>
    <t>Capital de terceiros/ capital próprio</t>
  </si>
  <si>
    <t>Multiplicador do capital próprio</t>
  </si>
  <si>
    <t>Cobertura de juros</t>
  </si>
  <si>
    <t>Índices de rentabilidade</t>
  </si>
  <si>
    <t>Margem de lucro líquido</t>
  </si>
  <si>
    <t>Margem de lucro bruto</t>
  </si>
  <si>
    <t>Retorno líquido sobre os ativos</t>
  </si>
  <si>
    <t>Retorno bruto sobre os ativos</t>
  </si>
  <si>
    <t>Retorno sobre o capital próprio</t>
  </si>
  <si>
    <r>
      <t>Índice de </t>
    </r>
    <r>
      <rPr>
        <i val="true"/>
        <sz val="10"/>
        <rFont val="Arial"/>
        <family val="2"/>
      </rPr>
      <t>payout</t>
    </r>
  </si>
  <si>
    <t>Índice de retenção</t>
  </si>
  <si>
    <t>Taxa de crescimento sustentável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</si>
</sst>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\ ;\(#,##0\)"/>
    <numFmt numFmtId="166" formatCode="0.00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990000"/>
      <name val="FreeSans"/>
      <family val="2"/>
    </font>
    <font>
      <sz val="10"/>
      <name val="FreeSans"/>
      <family val="2"/>
    </font>
    <font>
      <b val="true"/>
      <sz val="14"/>
      <color rgb="FF990000"/>
      <name val="Arial"/>
      <family val="2"/>
    </font>
    <font>
      <b val="true"/>
      <sz val="10"/>
      <color rgb="FF990000"/>
      <name val="Arial"/>
      <family val="2"/>
    </font>
    <font>
      <sz val="10"/>
      <color rgb="FF990000"/>
      <name val="Arial"/>
      <family val="2"/>
    </font>
    <font>
      <b val="true"/>
      <sz val="10"/>
      <name val="Arial"/>
      <family val="2"/>
    </font>
    <font>
      <b val="true"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 val="true"/>
      <sz val="10"/>
      <color rgb="FF000000"/>
      <name val="Arial"/>
      <family val="2"/>
    </font>
    <font>
      <i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rgb="FFCCCCFF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 style="thin">
        <color rgb="FF990000"/>
      </top>
      <bottom style="thin">
        <color rgb="FF990000"/>
      </bottom>
      <diagonal/>
    </border>
    <border diagonalUp="false" diagonalDown="false">
      <left/>
      <right/>
      <top style="thin">
        <color rgb="FF990000"/>
      </top>
      <bottom style="hair">
        <color rgb="FF990000"/>
      </bottom>
      <diagonal/>
    </border>
    <border diagonalUp="false" diagonalDown="false">
      <left/>
      <right/>
      <top style="hair">
        <color rgb="FF990000"/>
      </top>
      <bottom style="thin">
        <color rgb="FF990000"/>
      </bottom>
      <diagonal/>
    </border>
    <border diagonalUp="false" diagonalDown="false">
      <left/>
      <right/>
      <top/>
      <bottom style="hair">
        <color rgb="FF990000"/>
      </bottom>
      <diagonal/>
    </border>
    <border diagonalUp="false" diagonalDown="false">
      <left/>
      <right/>
      <top style="thin">
        <color rgb="FF990000"/>
      </top>
      <bottom/>
      <diagonal/>
    </border>
    <border diagonalUp="false" diagonalDown="false">
      <left/>
      <right/>
      <top/>
      <bottom style="hair">
        <color rgb="FFCC9999"/>
      </bottom>
      <diagonal/>
    </border>
    <border diagonalUp="false" diagonalDown="false">
      <left/>
      <right/>
      <top/>
      <bottom style="thin">
        <color rgb="FF990000"/>
      </bottom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1" applyFont="true" applyBorder="true" applyAlignment="false" applyProtection="false"/>
    <xf numFmtId="164" fontId="4" fillId="0" borderId="1" applyFont="true" applyBorder="tru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2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22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9" fillId="2" borderId="1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Título" xfId="20" builtinId="54" customBuiltin="true"/>
    <cellStyle name="total" xfId="21" builtinId="54" customBuiltin="true"/>
    <cellStyle name="Cabeçalho" xfId="22" builtinId="54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CC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2:H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A6" activeCellId="0" sqref="A6"/>
    </sheetView>
  </sheetViews>
  <sheetFormatPr defaultRowHeight="12.8"/>
  <cols>
    <col collapsed="false" hidden="false" max="1" min="1" style="1" width="11.5204081632653"/>
    <col collapsed="false" hidden="false" max="2" min="2" style="1" width="32.5510204081633"/>
    <col collapsed="false" hidden="false" max="5" min="3" style="1" width="11.5204081632653"/>
    <col collapsed="false" hidden="false" max="6" min="6" style="1" width="33.8673469387755"/>
    <col collapsed="false" hidden="false" max="9" min="7" style="1" width="11.5204081632653"/>
    <col collapsed="false" hidden="true" max="1025" min="10" style="1" width="0"/>
  </cols>
  <sheetData>
    <row r="2" customFormat="false" ht="17.35" hidden="false" customHeight="false" outlineLevel="0" collapsed="false">
      <c r="B2" s="2" t="s">
        <v>0</v>
      </c>
    </row>
    <row r="4" customFormat="false" ht="12.8" hidden="false" customHeight="false" outlineLevel="0" collapsed="false">
      <c r="B4" s="3" t="s">
        <v>1</v>
      </c>
      <c r="C4" s="4" t="s">
        <v>2</v>
      </c>
      <c r="D4" s="4" t="s">
        <v>3</v>
      </c>
      <c r="E4" s="5"/>
      <c r="F4" s="3" t="s">
        <v>4</v>
      </c>
      <c r="G4" s="4" t="s">
        <v>2</v>
      </c>
      <c r="H4" s="4" t="s">
        <v>3</v>
      </c>
    </row>
    <row r="5" customFormat="false" ht="12.8" hidden="false" customHeight="false" outlineLevel="0" collapsed="false">
      <c r="B5" s="6" t="s">
        <v>5</v>
      </c>
      <c r="C5" s="6" t="n">
        <f aca="false">SUM(C6:C9)</f>
        <v>761</v>
      </c>
      <c r="D5" s="6" t="n">
        <f aca="false">SUM(D6:D9)</f>
        <v>707</v>
      </c>
      <c r="F5" s="6" t="s">
        <v>6</v>
      </c>
      <c r="G5" s="6" t="n">
        <f aca="false">SUM(G6:G8)</f>
        <v>486</v>
      </c>
      <c r="H5" s="6" t="n">
        <f aca="false">SUM(H6:H8)</f>
        <v>455</v>
      </c>
    </row>
    <row r="6" customFormat="false" ht="12.8" hidden="false" customHeight="false" outlineLevel="0" collapsed="false">
      <c r="B6" s="7" t="s">
        <v>7</v>
      </c>
      <c r="C6" s="7" t="n">
        <v>140</v>
      </c>
      <c r="D6" s="7" t="n">
        <v>107</v>
      </c>
      <c r="F6" s="7" t="s">
        <v>8</v>
      </c>
      <c r="G6" s="7" t="n">
        <v>213</v>
      </c>
      <c r="H6" s="7" t="n">
        <v>197</v>
      </c>
    </row>
    <row r="7" customFormat="false" ht="12.8" hidden="false" customHeight="false" outlineLevel="0" collapsed="false">
      <c r="B7" s="7" t="s">
        <v>9</v>
      </c>
      <c r="C7" s="7" t="n">
        <v>294</v>
      </c>
      <c r="D7" s="7" t="n">
        <v>270</v>
      </c>
      <c r="F7" s="7" t="s">
        <v>10</v>
      </c>
      <c r="G7" s="7" t="n">
        <v>50</v>
      </c>
      <c r="H7" s="7" t="n">
        <v>53</v>
      </c>
    </row>
    <row r="8" customFormat="false" ht="12.8" hidden="false" customHeight="false" outlineLevel="0" collapsed="false">
      <c r="B8" s="7" t="s">
        <v>11</v>
      </c>
      <c r="C8" s="7" t="n">
        <v>269</v>
      </c>
      <c r="D8" s="7" t="n">
        <v>280</v>
      </c>
      <c r="F8" s="7" t="s">
        <v>12</v>
      </c>
      <c r="G8" s="7" t="n">
        <v>223</v>
      </c>
      <c r="H8" s="7" t="n">
        <v>205</v>
      </c>
    </row>
    <row r="9" customFormat="false" ht="12.8" hidden="false" customHeight="false" outlineLevel="0" collapsed="false">
      <c r="B9" s="7" t="s">
        <v>13</v>
      </c>
      <c r="C9" s="7" t="n">
        <v>58</v>
      </c>
      <c r="D9" s="7" t="n">
        <v>50</v>
      </c>
      <c r="F9" s="7"/>
      <c r="G9" s="7"/>
      <c r="H9" s="7"/>
    </row>
    <row r="10" customFormat="false" ht="12.8" hidden="false" customHeight="false" outlineLevel="0" collapsed="false">
      <c r="B10" s="7"/>
      <c r="C10" s="7"/>
      <c r="D10" s="7"/>
      <c r="F10" s="6" t="s">
        <v>14</v>
      </c>
      <c r="G10" s="6" t="n">
        <f aca="false">SUM(G11:G12)</f>
        <v>588</v>
      </c>
      <c r="H10" s="6" t="n">
        <f aca="false">SUM(H11:H12)</f>
        <v>562</v>
      </c>
    </row>
    <row r="11" customFormat="false" ht="13.05" hidden="false" customHeight="false" outlineLevel="0" collapsed="false">
      <c r="B11" s="6" t="s">
        <v>15</v>
      </c>
      <c r="C11" s="6" t="n">
        <f aca="false">SUM(C12:C14)</f>
        <v>1118</v>
      </c>
      <c r="D11" s="6" t="n">
        <f aca="false">SUM(D12:D14)</f>
        <v>1035</v>
      </c>
      <c r="F11" s="7" t="s">
        <v>16</v>
      </c>
      <c r="G11" s="7" t="n">
        <v>117</v>
      </c>
      <c r="H11" s="7" t="n">
        <v>104</v>
      </c>
    </row>
    <row r="12" customFormat="false" ht="13.05" hidden="false" customHeight="false" outlineLevel="0" collapsed="false">
      <c r="B12" s="7" t="s">
        <v>17</v>
      </c>
      <c r="C12" s="7" t="n">
        <v>1423</v>
      </c>
      <c r="D12" s="7" t="n">
        <v>1274</v>
      </c>
      <c r="F12" s="7" t="s">
        <v>18</v>
      </c>
      <c r="G12" s="7" t="n">
        <v>471</v>
      </c>
      <c r="H12" s="7" t="n">
        <v>458</v>
      </c>
    </row>
    <row r="13" customFormat="false" ht="12.8" hidden="false" customHeight="false" outlineLevel="0" collapsed="false">
      <c r="B13" s="7" t="s">
        <v>19</v>
      </c>
      <c r="C13" s="7" t="n">
        <f aca="false">D13+depreciacao</f>
        <v>-550</v>
      </c>
      <c r="D13" s="7" t="n">
        <v>-460</v>
      </c>
      <c r="F13" s="7"/>
      <c r="G13" s="7"/>
      <c r="H13" s="7"/>
    </row>
    <row r="14" customFormat="false" ht="13.05" hidden="false" customHeight="false" outlineLevel="0" collapsed="false">
      <c r="B14" s="7" t="s">
        <v>20</v>
      </c>
      <c r="C14" s="7" t="n">
        <v>245</v>
      </c>
      <c r="D14" s="7" t="n">
        <v>221</v>
      </c>
      <c r="F14" s="6" t="s">
        <v>21</v>
      </c>
      <c r="G14" s="6" t="n">
        <f aca="false">SUM(G15:G19)</f>
        <v>805</v>
      </c>
      <c r="H14" s="6" t="n">
        <f aca="false">SUM(H15:H19)</f>
        <v>725</v>
      </c>
    </row>
    <row r="15" customFormat="false" ht="12.8" hidden="false" customHeight="false" outlineLevel="0" collapsed="false">
      <c r="B15" s="7"/>
      <c r="C15" s="7"/>
      <c r="D15" s="7"/>
      <c r="F15" s="7" t="s">
        <v>22</v>
      </c>
      <c r="G15" s="7" t="n">
        <v>39</v>
      </c>
      <c r="H15" s="7" t="n">
        <v>39</v>
      </c>
    </row>
    <row r="16" customFormat="false" ht="12.8" hidden="false" customHeight="false" outlineLevel="0" collapsed="false">
      <c r="B16" s="7"/>
      <c r="C16" s="7"/>
      <c r="D16" s="7"/>
      <c r="F16" s="7" t="s">
        <v>23</v>
      </c>
      <c r="G16" s="7" t="n">
        <v>55</v>
      </c>
      <c r="H16" s="7" t="n">
        <v>32</v>
      </c>
    </row>
    <row r="17" customFormat="false" ht="12.8" hidden="false" customHeight="false" outlineLevel="0" collapsed="false">
      <c r="B17" s="7"/>
      <c r="C17" s="7"/>
      <c r="D17" s="7"/>
      <c r="F17" s="7" t="s">
        <v>24</v>
      </c>
      <c r="G17" s="7" t="n">
        <v>347</v>
      </c>
      <c r="H17" s="7" t="n">
        <v>327</v>
      </c>
    </row>
    <row r="18" customFormat="false" ht="12.8" hidden="false" customHeight="false" outlineLevel="0" collapsed="false">
      <c r="B18" s="7"/>
      <c r="C18" s="7"/>
      <c r="D18" s="7"/>
      <c r="F18" s="7" t="s">
        <v>25</v>
      </c>
      <c r="G18" s="7" t="n">
        <v>390</v>
      </c>
      <c r="H18" s="7" t="n">
        <v>347</v>
      </c>
    </row>
    <row r="19" customFormat="false" ht="13.05" hidden="false" customHeight="false" outlineLevel="0" collapsed="false">
      <c r="B19" s="7"/>
      <c r="C19" s="7"/>
      <c r="D19" s="7"/>
      <c r="F19" s="7" t="s">
        <v>26</v>
      </c>
      <c r="G19" s="7" t="n">
        <v>-26</v>
      </c>
      <c r="H19" s="7" t="n">
        <v>-20</v>
      </c>
    </row>
    <row r="20" customFormat="false" ht="12.8" hidden="false" customHeight="false" outlineLevel="0" collapsed="false">
      <c r="B20" s="7"/>
      <c r="C20" s="7"/>
      <c r="D20" s="7"/>
      <c r="F20" s="7"/>
      <c r="G20" s="7"/>
      <c r="H20" s="7"/>
    </row>
    <row r="21" customFormat="false" ht="12.8" hidden="false" customHeight="false" outlineLevel="0" collapsed="false">
      <c r="B21" s="8" t="s">
        <v>27</v>
      </c>
      <c r="C21" s="8" t="n">
        <f aca="false">SUM(C11,C5)</f>
        <v>1879</v>
      </c>
      <c r="D21" s="8" t="n">
        <f aca="false">SUM(D11,D5)</f>
        <v>1742</v>
      </c>
      <c r="F21" s="8" t="s">
        <v>28</v>
      </c>
      <c r="G21" s="8" t="n">
        <f aca="false">SUM(G14,G10,G5)</f>
        <v>1879</v>
      </c>
      <c r="H21" s="8" t="n">
        <f aca="false">SUM(H14,H10,H5)</f>
        <v>1742</v>
      </c>
    </row>
    <row r="22" customFormat="false" ht="12.8" hidden="false" customHeight="false" outlineLevel="0" collapsed="false">
      <c r="B22" s="9" t="s">
        <v>29</v>
      </c>
    </row>
    <row r="23" customFormat="false" ht="12.8" hidden="false" customHeight="false" outlineLevel="0" collapsed="false">
      <c r="B23" s="10" t="s">
        <v>30</v>
      </c>
    </row>
    <row r="24" customFormat="false" ht="12.8" hidden="false" customHeight="false" outlineLevel="0" collapsed="false">
      <c r="B24" s="10" t="s">
        <v>31</v>
      </c>
    </row>
    <row r="25" customFormat="false" ht="12.8" hidden="false" customHeight="false" outlineLevel="0" collapsed="false">
      <c r="B25" s="10" t="s">
        <v>32</v>
      </c>
    </row>
    <row r="26" customFormat="false" ht="12.8" hidden="false" customHeight="false" outlineLevel="0" collapsed="false">
      <c r="B26" s="10" t="s">
        <v>33</v>
      </c>
    </row>
    <row r="28" customFormat="false" ht="12.8" hidden="false" customHeight="false" outlineLevel="0" collapsed="false">
      <c r="B28" s="11" t="s">
        <v>34</v>
      </c>
      <c r="C28" s="12" t="n">
        <f aca="false">ativos_circulantes-passivos_circulantes</f>
        <v>275</v>
      </c>
      <c r="D28" s="12" t="n">
        <f aca="false">C28</f>
        <v>252</v>
      </c>
    </row>
    <row r="30" s="14" customFormat="true" ht="12.8" hidden="false" customHeight="false" outlineLevel="0" collapsed="false">
      <c r="A30" s="13"/>
      <c r="B30" s="13"/>
      <c r="C30" s="13"/>
      <c r="D30" s="13"/>
      <c r="E30" s="13"/>
      <c r="F30" s="13"/>
      <c r="G30" s="13"/>
      <c r="H30" s="13"/>
    </row>
    <row r="31" customFormat="false" ht="17.35" hidden="false" customHeight="false" outlineLevel="0" collapsed="false">
      <c r="B31" s="2" t="s">
        <v>35</v>
      </c>
    </row>
    <row r="33" customFormat="false" ht="12.8" hidden="false" customHeight="false" outlineLevel="0" collapsed="false">
      <c r="B33" s="15" t="s">
        <v>1</v>
      </c>
      <c r="C33" s="16" t="s">
        <v>2</v>
      </c>
      <c r="F33" s="15" t="s">
        <v>4</v>
      </c>
      <c r="G33" s="16" t="s">
        <v>2</v>
      </c>
    </row>
    <row r="34" customFormat="false" ht="12.8" hidden="false" customHeight="false" outlineLevel="0" collapsed="false">
      <c r="B34" s="6" t="s">
        <v>5</v>
      </c>
      <c r="C34" s="6" t="n">
        <f aca="false">SUM(C35:C38)</f>
        <v>54</v>
      </c>
      <c r="F34" s="6" t="s">
        <v>6</v>
      </c>
      <c r="G34" s="6" t="n">
        <f aca="false">SUM(G35:G37)</f>
        <v>31</v>
      </c>
    </row>
    <row r="35" customFormat="false" ht="12.8" hidden="false" customHeight="false" outlineLevel="0" collapsed="false">
      <c r="B35" s="7" t="s">
        <v>7</v>
      </c>
      <c r="C35" s="7" t="n">
        <f aca="false">C6-D6</f>
        <v>33</v>
      </c>
      <c r="F35" s="7" t="s">
        <v>8</v>
      </c>
      <c r="G35" s="7" t="n">
        <f aca="false">G6-H6</f>
        <v>16</v>
      </c>
    </row>
    <row r="36" customFormat="false" ht="12.8" hidden="false" customHeight="false" outlineLevel="0" collapsed="false">
      <c r="B36" s="7" t="s">
        <v>9</v>
      </c>
      <c r="C36" s="7" t="n">
        <f aca="false">C7-D7</f>
        <v>24</v>
      </c>
      <c r="F36" s="7" t="s">
        <v>10</v>
      </c>
      <c r="G36" s="7" t="n">
        <f aca="false">G7-H7</f>
        <v>-3</v>
      </c>
    </row>
    <row r="37" customFormat="false" ht="12.8" hidden="false" customHeight="false" outlineLevel="0" collapsed="false">
      <c r="B37" s="7" t="s">
        <v>11</v>
      </c>
      <c r="C37" s="7" t="n">
        <f aca="false">C8-D8</f>
        <v>-11</v>
      </c>
      <c r="F37" s="7" t="s">
        <v>12</v>
      </c>
      <c r="G37" s="7" t="n">
        <f aca="false">G8-H8</f>
        <v>18</v>
      </c>
    </row>
    <row r="38" customFormat="false" ht="12.8" hidden="false" customHeight="false" outlineLevel="0" collapsed="false">
      <c r="B38" s="7" t="s">
        <v>13</v>
      </c>
      <c r="C38" s="7" t="n">
        <f aca="false">C9-D9</f>
        <v>8</v>
      </c>
      <c r="F38" s="7"/>
      <c r="G38" s="7"/>
    </row>
    <row r="39" customFormat="false" ht="12.8" hidden="false" customHeight="false" outlineLevel="0" collapsed="false">
      <c r="B39" s="7"/>
      <c r="C39" s="7"/>
      <c r="F39" s="6" t="s">
        <v>14</v>
      </c>
      <c r="G39" s="6" t="n">
        <f aca="false">SUM(G40:G41)</f>
        <v>26</v>
      </c>
    </row>
    <row r="40" customFormat="false" ht="12.8" hidden="false" customHeight="false" outlineLevel="0" collapsed="false">
      <c r="B40" s="6" t="s">
        <v>36</v>
      </c>
      <c r="C40" s="6" t="n">
        <f aca="false">SUM(C41:C43)</f>
        <v>83</v>
      </c>
      <c r="F40" s="7" t="s">
        <v>16</v>
      </c>
      <c r="G40" s="7" t="n">
        <f aca="false">G11-H11</f>
        <v>13</v>
      </c>
    </row>
    <row r="41" customFormat="false" ht="12.8" hidden="false" customHeight="false" outlineLevel="0" collapsed="false">
      <c r="B41" s="7" t="s">
        <v>17</v>
      </c>
      <c r="C41" s="7" t="n">
        <f aca="false">C12-D12</f>
        <v>149</v>
      </c>
      <c r="F41" s="7" t="s">
        <v>37</v>
      </c>
      <c r="G41" s="7" t="n">
        <f aca="false">G12-H12</f>
        <v>13</v>
      </c>
    </row>
    <row r="42" customFormat="false" ht="12.8" hidden="false" customHeight="false" outlineLevel="0" collapsed="false">
      <c r="B42" s="7" t="s">
        <v>19</v>
      </c>
      <c r="C42" s="7" t="n">
        <f aca="false">C13-D13</f>
        <v>-90</v>
      </c>
      <c r="F42" s="7"/>
      <c r="G42" s="7"/>
    </row>
    <row r="43" customFormat="false" ht="12.8" hidden="false" customHeight="false" outlineLevel="0" collapsed="false">
      <c r="B43" s="7" t="s">
        <v>20</v>
      </c>
      <c r="C43" s="7" t="n">
        <f aca="false">C14-D14</f>
        <v>24</v>
      </c>
      <c r="F43" s="6" t="s">
        <v>38</v>
      </c>
      <c r="G43" s="6" t="n">
        <f aca="false">SUM(G44:G48)</f>
        <v>80</v>
      </c>
    </row>
    <row r="44" customFormat="false" ht="12.8" hidden="false" customHeight="false" outlineLevel="0" collapsed="false">
      <c r="B44" s="7"/>
      <c r="C44" s="7"/>
      <c r="F44" s="7" t="s">
        <v>22</v>
      </c>
      <c r="G44" s="7" t="n">
        <f aca="false">G15-H15</f>
        <v>0</v>
      </c>
    </row>
    <row r="45" customFormat="false" ht="12.8" hidden="false" customHeight="false" outlineLevel="0" collapsed="false">
      <c r="B45" s="7"/>
      <c r="C45" s="7"/>
      <c r="F45" s="7" t="s">
        <v>23</v>
      </c>
      <c r="G45" s="7" t="n">
        <f aca="false">G16-H16</f>
        <v>23</v>
      </c>
    </row>
    <row r="46" customFormat="false" ht="12.8" hidden="false" customHeight="false" outlineLevel="0" collapsed="false">
      <c r="B46" s="7"/>
      <c r="C46" s="7"/>
      <c r="F46" s="7" t="s">
        <v>24</v>
      </c>
      <c r="G46" s="7" t="n">
        <f aca="false">G17-H17</f>
        <v>20</v>
      </c>
    </row>
    <row r="47" customFormat="false" ht="12.8" hidden="false" customHeight="false" outlineLevel="0" collapsed="false">
      <c r="B47" s="7"/>
      <c r="C47" s="7"/>
      <c r="F47" s="7" t="s">
        <v>25</v>
      </c>
      <c r="G47" s="7" t="n">
        <f aca="false">G18-H18</f>
        <v>43</v>
      </c>
    </row>
    <row r="48" customFormat="false" ht="12.8" hidden="false" customHeight="false" outlineLevel="0" collapsed="false">
      <c r="B48" s="7"/>
      <c r="C48" s="7"/>
      <c r="F48" s="7" t="s">
        <v>39</v>
      </c>
      <c r="G48" s="7" t="n">
        <f aca="false">G19-H19</f>
        <v>-6</v>
      </c>
    </row>
    <row r="49" customFormat="false" ht="12.8" hidden="false" customHeight="false" outlineLevel="0" collapsed="false">
      <c r="B49" s="7"/>
      <c r="C49" s="7"/>
      <c r="F49" s="7"/>
      <c r="G49" s="7"/>
    </row>
    <row r="50" customFormat="false" ht="12.8" hidden="false" customHeight="false" outlineLevel="0" collapsed="false">
      <c r="B50" s="17" t="s">
        <v>27</v>
      </c>
      <c r="C50" s="17" t="n">
        <f aca="false">SUM(C40,C34)</f>
        <v>137</v>
      </c>
      <c r="F50" s="17" t="s">
        <v>28</v>
      </c>
      <c r="G50" s="17" t="n">
        <f aca="false">SUM(G43,G39,G34)</f>
        <v>137</v>
      </c>
    </row>
    <row r="1048576" customFormat="false" ht="12.8" hidden="tru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B2:C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selection pane="topLeft" activeCell="C18" activeCellId="0" sqref="C18"/>
    </sheetView>
  </sheetViews>
  <sheetFormatPr defaultRowHeight="12.8"/>
  <cols>
    <col collapsed="false" hidden="false" max="1" min="1" style="1" width="11.5204081632653"/>
    <col collapsed="false" hidden="false" max="2" min="2" style="1" width="38.9948979591837"/>
    <col collapsed="false" hidden="false" max="4" min="3" style="1" width="11.5204081632653"/>
    <col collapsed="false" hidden="true" max="1025" min="5" style="1" width="0"/>
  </cols>
  <sheetData>
    <row r="2" customFormat="false" ht="17.35" hidden="false" customHeight="false" outlineLevel="0" collapsed="false">
      <c r="B2" s="2" t="s">
        <v>40</v>
      </c>
    </row>
    <row r="4" customFormat="false" ht="12.8" hidden="false" customHeight="false" outlineLevel="0" collapsed="false">
      <c r="B4" s="18" t="s">
        <v>41</v>
      </c>
      <c r="C4" s="18" t="n">
        <f aca="false">SUM(C5:C8)</f>
        <v>190</v>
      </c>
    </row>
    <row r="5" customFormat="false" ht="12.8" hidden="false" customHeight="false" outlineLevel="0" collapsed="false">
      <c r="B5" s="7" t="s">
        <v>42</v>
      </c>
      <c r="C5" s="7" t="n">
        <v>2262</v>
      </c>
    </row>
    <row r="6" customFormat="false" ht="12.8" hidden="false" customHeight="false" outlineLevel="0" collapsed="false">
      <c r="B6" s="7" t="s">
        <v>43</v>
      </c>
      <c r="C6" s="7" t="n">
        <v>-1655</v>
      </c>
    </row>
    <row r="7" customFormat="false" ht="12.8" hidden="false" customHeight="false" outlineLevel="0" collapsed="false">
      <c r="B7" s="7" t="s">
        <v>44</v>
      </c>
      <c r="C7" s="7" t="n">
        <v>-327</v>
      </c>
    </row>
    <row r="8" customFormat="false" ht="12.8" hidden="false" customHeight="false" outlineLevel="0" collapsed="false">
      <c r="B8" s="7" t="s">
        <v>45</v>
      </c>
      <c r="C8" s="7" t="n">
        <v>-90</v>
      </c>
    </row>
    <row r="9" customFormat="false" ht="12.8" hidden="false" customHeight="false" outlineLevel="0" collapsed="false">
      <c r="B9" s="19" t="s">
        <v>46</v>
      </c>
      <c r="C9" s="19" t="n">
        <v>29</v>
      </c>
    </row>
    <row r="10" customFormat="false" ht="12.8" hidden="false" customHeight="false" outlineLevel="0" collapsed="false">
      <c r="B10" s="6" t="s">
        <v>47</v>
      </c>
      <c r="C10" s="6" t="n">
        <f aca="false">SUM(C9,C4)</f>
        <v>219</v>
      </c>
    </row>
    <row r="11" customFormat="false" ht="12.8" hidden="false" customHeight="false" outlineLevel="0" collapsed="false">
      <c r="B11" s="19" t="s">
        <v>48</v>
      </c>
      <c r="C11" s="19" t="n">
        <v>-49</v>
      </c>
    </row>
    <row r="12" customFormat="false" ht="12.8" hidden="false" customHeight="false" outlineLevel="0" collapsed="false">
      <c r="B12" s="6" t="s">
        <v>49</v>
      </c>
      <c r="C12" s="6" t="n">
        <f aca="false">SUM(C10:C11)</f>
        <v>170</v>
      </c>
    </row>
    <row r="13" customFormat="false" ht="12.8" hidden="false" customHeight="false" outlineLevel="0" collapsed="false">
      <c r="B13" s="6" t="s">
        <v>50</v>
      </c>
      <c r="C13" s="6" t="n">
        <f aca="false">SUM(C14:C15)</f>
        <v>-84</v>
      </c>
    </row>
    <row r="14" customFormat="false" ht="12.8" hidden="false" customHeight="false" outlineLevel="0" collapsed="false">
      <c r="B14" s="7" t="s">
        <v>51</v>
      </c>
      <c r="C14" s="7" t="n">
        <v>-71</v>
      </c>
    </row>
    <row r="15" customFormat="false" ht="12.8" hidden="false" customHeight="false" outlineLevel="0" collapsed="false">
      <c r="B15" s="20" t="s">
        <v>52</v>
      </c>
      <c r="C15" s="20" t="n">
        <v>-13</v>
      </c>
    </row>
    <row r="16" customFormat="false" ht="12.8" hidden="false" customHeight="false" outlineLevel="0" collapsed="false">
      <c r="B16" s="21" t="s">
        <v>53</v>
      </c>
      <c r="C16" s="21" t="n">
        <f aca="false">SUM(C12,C13)</f>
        <v>86</v>
      </c>
    </row>
    <row r="17" customFormat="false" ht="12.8" hidden="false" customHeight="false" outlineLevel="0" collapsed="false">
      <c r="B17" s="6" t="s">
        <v>54</v>
      </c>
      <c r="C17" s="6" t="n">
        <f aca="false">C16-C18</f>
        <v>43</v>
      </c>
    </row>
    <row r="18" customFormat="false" ht="12.8" hidden="false" customHeight="false" outlineLevel="0" collapsed="false">
      <c r="B18" s="22" t="s">
        <v>55</v>
      </c>
      <c r="C18" s="22" t="n">
        <v>43</v>
      </c>
    </row>
    <row r="1048576" customFormat="false" ht="12.8" hidden="tru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B2:C2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selection pane="topLeft" activeCell="F20" activeCellId="0" sqref="F20"/>
    </sheetView>
  </sheetViews>
  <sheetFormatPr defaultRowHeight="12.8"/>
  <cols>
    <col collapsed="false" hidden="false" max="1" min="1" style="1" width="11.5204081632653"/>
    <col collapsed="false" hidden="false" max="2" min="2" style="1" width="41.219387755102"/>
    <col collapsed="false" hidden="false" max="1025" min="3" style="1" width="11.5204081632653"/>
  </cols>
  <sheetData>
    <row r="2" customFormat="false" ht="17.35" hidden="false" customHeight="false" outlineLevel="0" collapsed="false">
      <c r="B2" s="2" t="s">
        <v>56</v>
      </c>
    </row>
    <row r="4" customFormat="false" ht="12.8" hidden="false" customHeight="false" outlineLevel="0" collapsed="false">
      <c r="B4" s="3" t="s">
        <v>57</v>
      </c>
      <c r="C4" s="3" t="n">
        <f aca="false">C12+C9+C5</f>
        <v>42</v>
      </c>
    </row>
    <row r="5" customFormat="false" ht="12.8" hidden="false" customHeight="false" outlineLevel="0" collapsed="false">
      <c r="B5" s="6" t="s">
        <v>58</v>
      </c>
      <c r="C5" s="6" t="n">
        <f aca="false">SUM(C6:C8)</f>
        <v>238</v>
      </c>
    </row>
    <row r="6" customFormat="false" ht="12.8" hidden="false" customHeight="false" outlineLevel="0" collapsed="false">
      <c r="B6" s="7" t="s">
        <v>59</v>
      </c>
      <c r="C6" s="7" t="n">
        <f aca="false">ebit</f>
        <v>219</v>
      </c>
    </row>
    <row r="7" customFormat="false" ht="12.8" hidden="false" customHeight="false" outlineLevel="0" collapsed="false">
      <c r="B7" s="7" t="s">
        <v>45</v>
      </c>
      <c r="C7" s="7" t="n">
        <f aca="false">-depreciacao</f>
        <v>90</v>
      </c>
    </row>
    <row r="8" customFormat="false" ht="12.8" hidden="false" customHeight="false" outlineLevel="0" collapsed="false">
      <c r="B8" s="7" t="s">
        <v>60</v>
      </c>
      <c r="C8" s="7" t="n">
        <f aca="false">impostos_correntes</f>
        <v>-71</v>
      </c>
    </row>
    <row r="9" customFormat="false" ht="12.8" hidden="false" customHeight="false" outlineLevel="0" collapsed="false">
      <c r="B9" s="6" t="s">
        <v>61</v>
      </c>
      <c r="C9" s="6" t="n">
        <f aca="false">SUM(C10:C11)</f>
        <v>-173</v>
      </c>
    </row>
    <row r="10" customFormat="false" ht="12.8" hidden="false" customHeight="false" outlineLevel="0" collapsed="false">
      <c r="B10" s="7" t="s">
        <v>62</v>
      </c>
      <c r="C10" s="7" t="n">
        <v>-198</v>
      </c>
    </row>
    <row r="11" customFormat="false" ht="12.8" hidden="false" customHeight="false" outlineLevel="0" collapsed="false">
      <c r="B11" s="7" t="s">
        <v>63</v>
      </c>
      <c r="C11" s="7" t="n">
        <v>25</v>
      </c>
    </row>
    <row r="12" customFormat="false" ht="12.8" hidden="false" customHeight="false" outlineLevel="0" collapsed="false">
      <c r="B12" s="22" t="s">
        <v>64</v>
      </c>
      <c r="C12" s="22" t="n">
        <f aca="false">-('Balanço Patrimonial'!C28-'Balanço Patrimonial'!D28)</f>
        <v>-23</v>
      </c>
    </row>
    <row r="15" customFormat="false" ht="12.8" hidden="false" customHeight="false" outlineLevel="0" collapsed="false">
      <c r="B15" s="3" t="s">
        <v>65</v>
      </c>
      <c r="C15" s="3" t="n">
        <f aca="false">SUM(C16,C20)</f>
        <v>42</v>
      </c>
    </row>
    <row r="16" customFormat="false" ht="12.8" hidden="false" customHeight="false" outlineLevel="0" collapsed="false">
      <c r="B16" s="6" t="s">
        <v>66</v>
      </c>
      <c r="C16" s="6" t="n">
        <f aca="false">SUM(C17:C19)</f>
        <v>36</v>
      </c>
    </row>
    <row r="17" customFormat="false" ht="12.8" hidden="false" customHeight="false" outlineLevel="0" collapsed="false">
      <c r="B17" s="7" t="s">
        <v>67</v>
      </c>
      <c r="C17" s="7" t="n">
        <f aca="false">-DRE!C11</f>
        <v>49</v>
      </c>
    </row>
    <row r="18" customFormat="false" ht="12.8" hidden="false" customHeight="false" outlineLevel="0" collapsed="false">
      <c r="B18" s="7" t="s">
        <v>68</v>
      </c>
      <c r="C18" s="7" t="n">
        <v>73</v>
      </c>
    </row>
    <row r="19" customFormat="false" ht="12.8" hidden="false" customHeight="false" outlineLevel="0" collapsed="false">
      <c r="B19" s="7" t="s">
        <v>69</v>
      </c>
      <c r="C19" s="7" t="n">
        <v>-86</v>
      </c>
    </row>
    <row r="20" customFormat="false" ht="12.8" hidden="false" customHeight="false" outlineLevel="0" collapsed="false">
      <c r="B20" s="6" t="s">
        <v>70</v>
      </c>
      <c r="C20" s="6" t="n">
        <f aca="false">SUM(C21:C23)</f>
        <v>6</v>
      </c>
    </row>
    <row r="21" customFormat="false" ht="12.8" hidden="false" customHeight="false" outlineLevel="0" collapsed="false">
      <c r="B21" s="7" t="s">
        <v>71</v>
      </c>
      <c r="C21" s="7" t="n">
        <f aca="false">DRE!C18</f>
        <v>43</v>
      </c>
    </row>
    <row r="22" customFormat="false" ht="12.8" hidden="false" customHeight="false" outlineLevel="0" collapsed="false">
      <c r="B22" s="7" t="s">
        <v>72</v>
      </c>
      <c r="C22" s="7" t="n">
        <f aca="false">-'Balanço Patrimonial'!G48</f>
        <v>6</v>
      </c>
    </row>
    <row r="23" customFormat="false" ht="12.8" hidden="false" customHeight="false" outlineLevel="0" collapsed="false">
      <c r="B23" s="23" t="s">
        <v>73</v>
      </c>
      <c r="C23" s="23" t="n">
        <f aca="false">-('Balanço Patrimonial'!G45+'Balanço Patrimonial'!G46)</f>
        <v>-43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B2:C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selection pane="topLeft" activeCell="AMJ15" activeCellId="0" sqref="AMJ15"/>
    </sheetView>
  </sheetViews>
  <sheetFormatPr defaultRowHeight="12.8"/>
  <cols>
    <col collapsed="false" hidden="false" max="1" min="1" style="1" width="11.5204081632653"/>
    <col collapsed="false" hidden="false" max="2" min="2" style="1" width="37.2959183673469"/>
    <col collapsed="false" hidden="false" max="4" min="3" style="1" width="11.5204081632653"/>
    <col collapsed="false" hidden="true" max="1025" min="5" style="1" width="0"/>
  </cols>
  <sheetData>
    <row r="2" customFormat="false" ht="17.35" hidden="false" customHeight="false" outlineLevel="0" collapsed="false">
      <c r="B2" s="2" t="s">
        <v>74</v>
      </c>
    </row>
    <row r="4" customFormat="false" ht="12.8" hidden="false" customHeight="false" outlineLevel="0" collapsed="false">
      <c r="B4" s="18" t="s">
        <v>75</v>
      </c>
      <c r="C4" s="18" t="n">
        <f aca="false">SUM(C5:C8)</f>
        <v>199</v>
      </c>
    </row>
    <row r="5" customFormat="false" ht="12.8" hidden="false" customHeight="false" outlineLevel="0" collapsed="false">
      <c r="B5" s="7" t="s">
        <v>76</v>
      </c>
      <c r="C5" s="7" t="n">
        <f aca="false">lucro_liquido</f>
        <v>86</v>
      </c>
    </row>
    <row r="6" customFormat="false" ht="12.8" hidden="false" customHeight="false" outlineLevel="0" collapsed="false">
      <c r="B6" s="7" t="s">
        <v>45</v>
      </c>
      <c r="C6" s="7" t="n">
        <f aca="false">-depreciacao</f>
        <v>90</v>
      </c>
    </row>
    <row r="7" customFormat="false" ht="12.8" hidden="false" customHeight="false" outlineLevel="0" collapsed="false">
      <c r="B7" s="7" t="s">
        <v>16</v>
      </c>
      <c r="C7" s="7" t="n">
        <f aca="false">-impostos_diferidos</f>
        <v>13</v>
      </c>
    </row>
    <row r="8" customFormat="false" ht="12.8" hidden="false" customHeight="false" outlineLevel="0" collapsed="false">
      <c r="B8" s="7" t="s">
        <v>77</v>
      </c>
      <c r="C8" s="7" t="n">
        <f aca="false">SUM(C9:C14)</f>
        <v>10</v>
      </c>
    </row>
    <row r="9" customFormat="false" ht="12.8" hidden="false" customHeight="false" outlineLevel="0" collapsed="false">
      <c r="B9" s="7" t="s">
        <v>78</v>
      </c>
      <c r="C9" s="7" t="n">
        <f aca="false">-'Balanço Patrimonial'!C36</f>
        <v>-24</v>
      </c>
    </row>
    <row r="10" customFormat="false" ht="12.8" hidden="false" customHeight="false" outlineLevel="0" collapsed="false">
      <c r="B10" s="7" t="s">
        <v>79</v>
      </c>
      <c r="C10" s="7" t="n">
        <f aca="false">-'Balanço Patrimonial'!C37</f>
        <v>11</v>
      </c>
    </row>
    <row r="11" customFormat="false" ht="12.8" hidden="false" customHeight="false" outlineLevel="0" collapsed="false">
      <c r="B11" s="7" t="s">
        <v>80</v>
      </c>
      <c r="C11" s="7" t="n">
        <f aca="false">'Balanço Patrimonial'!G35</f>
        <v>16</v>
      </c>
    </row>
    <row r="12" customFormat="false" ht="12.8" hidden="false" customHeight="false" outlineLevel="0" collapsed="false">
      <c r="B12" s="7" t="s">
        <v>81</v>
      </c>
      <c r="C12" s="7" t="n">
        <f aca="false">'Balanço Patrimonial'!G37</f>
        <v>18</v>
      </c>
    </row>
    <row r="13" customFormat="false" ht="12.8" hidden="false" customHeight="false" outlineLevel="0" collapsed="false">
      <c r="B13" s="7" t="s">
        <v>82</v>
      </c>
      <c r="C13" s="7" t="n">
        <f aca="false">'Balanço Patrimonial'!G36</f>
        <v>-3</v>
      </c>
    </row>
    <row r="14" customFormat="false" ht="12.8" hidden="false" customHeight="false" outlineLevel="0" collapsed="false">
      <c r="B14" s="7" t="s">
        <v>83</v>
      </c>
      <c r="C14" s="7" t="n">
        <f aca="false">-'Balanço Patrimonial'!C38</f>
        <v>-8</v>
      </c>
    </row>
    <row r="15" customFormat="false" ht="12.8" hidden="false" customHeight="false" outlineLevel="0" collapsed="false">
      <c r="B15" s="7"/>
      <c r="C15" s="7"/>
    </row>
    <row r="16" customFormat="false" ht="12.8" hidden="false" customHeight="false" outlineLevel="0" collapsed="false">
      <c r="B16" s="6" t="s">
        <v>84</v>
      </c>
      <c r="C16" s="6" t="n">
        <f aca="false">SUM(C17:C18)</f>
        <v>-173</v>
      </c>
    </row>
    <row r="17" customFormat="false" ht="12.8" hidden="false" customHeight="false" outlineLevel="0" collapsed="false">
      <c r="B17" s="7" t="s">
        <v>85</v>
      </c>
      <c r="C17" s="7" t="n">
        <v>-198</v>
      </c>
    </row>
    <row r="18" customFormat="false" ht="12.8" hidden="false" customHeight="false" outlineLevel="0" collapsed="false">
      <c r="B18" s="7" t="s">
        <v>86</v>
      </c>
      <c r="C18" s="7" t="n">
        <v>25</v>
      </c>
    </row>
    <row r="19" customFormat="false" ht="12.8" hidden="false" customHeight="false" outlineLevel="0" collapsed="false">
      <c r="B19" s="7"/>
      <c r="C19" s="7"/>
    </row>
    <row r="20" customFormat="false" ht="12.8" hidden="false" customHeight="false" outlineLevel="0" collapsed="false">
      <c r="B20" s="6" t="s">
        <v>87</v>
      </c>
      <c r="C20" s="6" t="n">
        <f aca="false">SUM(C21:C25)</f>
        <v>7</v>
      </c>
    </row>
    <row r="21" customFormat="false" ht="12.8" hidden="false" customHeight="false" outlineLevel="0" collapsed="false">
      <c r="B21" s="7" t="s">
        <v>88</v>
      </c>
      <c r="C21" s="7" t="n">
        <v>-73</v>
      </c>
    </row>
    <row r="22" customFormat="false" ht="12.8" hidden="false" customHeight="false" outlineLevel="0" collapsed="false">
      <c r="B22" s="7" t="s">
        <v>89</v>
      </c>
      <c r="C22" s="7" t="n">
        <v>86</v>
      </c>
    </row>
    <row r="23" customFormat="false" ht="12.8" hidden="false" customHeight="false" outlineLevel="0" collapsed="false">
      <c r="B23" s="7" t="s">
        <v>90</v>
      </c>
      <c r="C23" s="7" t="n">
        <f aca="false">-DRE!C18</f>
        <v>-43</v>
      </c>
    </row>
    <row r="24" customFormat="false" ht="12.8" hidden="false" customHeight="false" outlineLevel="0" collapsed="false">
      <c r="B24" s="7" t="s">
        <v>91</v>
      </c>
      <c r="C24" s="7" t="n">
        <f aca="false">'Balanço Patrimonial'!G48</f>
        <v>-6</v>
      </c>
    </row>
    <row r="25" customFormat="false" ht="12.8" hidden="false" customHeight="false" outlineLevel="0" collapsed="false">
      <c r="B25" s="7" t="s">
        <v>92</v>
      </c>
      <c r="C25" s="7" t="n">
        <f aca="false">SUM('Balanço Patrimonial'!G45:G46)</f>
        <v>43</v>
      </c>
    </row>
    <row r="26" customFormat="false" ht="12.8" hidden="false" customHeight="false" outlineLevel="0" collapsed="false">
      <c r="B26" s="24"/>
      <c r="C26" s="24"/>
    </row>
    <row r="27" customFormat="false" ht="12.8" hidden="false" customHeight="false" outlineLevel="0" collapsed="false">
      <c r="B27" s="22" t="s">
        <v>93</v>
      </c>
      <c r="C27" s="22" t="n">
        <f aca="false">SUM(C20,C16,C4)</f>
        <v>33</v>
      </c>
    </row>
    <row r="1048576" customFormat="false" ht="12.8" hidden="tru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B2:C56"/>
  <sheetViews>
    <sheetView windowProtection="false" showFormulas="false" showGridLines="true" showRowColHeaders="true" showZeros="true" rightToLeft="false" tabSelected="false" showOutlineSymbols="true" defaultGridColor="true" view="normal" topLeftCell="A42" colorId="64" zoomScale="160" zoomScaleNormal="160" zoomScalePageLayoutView="100" workbookViewId="0">
      <selection pane="topLeft" activeCell="B56" activeCellId="0" sqref="B56"/>
    </sheetView>
  </sheetViews>
  <sheetFormatPr defaultRowHeight="12.8"/>
  <cols>
    <col collapsed="false" hidden="false" max="1" min="1" style="0" width="11.5204081632653"/>
    <col collapsed="false" hidden="false" max="2" min="2" style="0" width="45.6428571428572"/>
    <col collapsed="false" hidden="false" max="3" min="3" style="25" width="11.5204081632653"/>
    <col collapsed="false" hidden="false" max="1025" min="4" style="0" width="11.5204081632653"/>
  </cols>
  <sheetData>
    <row r="2" customFormat="false" ht="17.35" hidden="false" customHeight="false" outlineLevel="0" collapsed="false">
      <c r="B2" s="26" t="s">
        <v>94</v>
      </c>
    </row>
    <row r="4" customFormat="false" ht="12.8" hidden="false" customHeight="false" outlineLevel="0" collapsed="false">
      <c r="B4" s="27" t="s">
        <v>95</v>
      </c>
      <c r="C4" s="25" t="n">
        <f aca="false">'Balanço Patrimonial'!C5/'Balanço Patrimonial'!G5</f>
        <v>1.56584362139918</v>
      </c>
    </row>
    <row r="5" customFormat="false" ht="12.8" hidden="false" customHeight="false" outlineLevel="0" collapsed="false">
      <c r="B5" s="27"/>
    </row>
    <row r="6" customFormat="false" ht="12.8" hidden="false" customHeight="false" outlineLevel="0" collapsed="false">
      <c r="B6" s="27" t="s">
        <v>96</v>
      </c>
      <c r="C6" s="25" t="n">
        <f aca="false">('Balanço Patrimonial'!C5-'Balanço Patrimonial'!C8)/'Balanço Patrimonial'!G5</f>
        <v>1.01234567901235</v>
      </c>
    </row>
    <row r="9" customFormat="false" ht="17.35" hidden="false" customHeight="false" outlineLevel="0" collapsed="false">
      <c r="B9" s="26" t="s">
        <v>97</v>
      </c>
    </row>
    <row r="11" customFormat="false" ht="12.8" hidden="false" customHeight="false" outlineLevel="0" collapsed="false">
      <c r="B11" s="0" t="s">
        <v>98</v>
      </c>
      <c r="C11" s="25" t="n">
        <f aca="false">DRE!C5/C12</f>
        <v>1.24937862468931</v>
      </c>
    </row>
    <row r="12" customFormat="false" ht="12.8" hidden="false" customHeight="false" outlineLevel="0" collapsed="false">
      <c r="B12" s="0" t="s">
        <v>99</v>
      </c>
      <c r="C12" s="25" t="n">
        <f aca="false">AVERAGE('Balanço Patrimonial'!C21:D21)</f>
        <v>1810.5</v>
      </c>
    </row>
    <row r="14" customFormat="false" ht="12.8" hidden="false" customHeight="false" outlineLevel="0" collapsed="false">
      <c r="B14" s="0" t="s">
        <v>100</v>
      </c>
      <c r="C14" s="25" t="n">
        <f aca="false">DRE!C5/C15</f>
        <v>8.02127659574468</v>
      </c>
    </row>
    <row r="15" customFormat="false" ht="12.8" hidden="false" customHeight="false" outlineLevel="0" collapsed="false">
      <c r="B15" s="0" t="s">
        <v>101</v>
      </c>
      <c r="C15" s="25" t="n">
        <f aca="false">AVERAGE('Balanço Patrimonial'!C7:D7)</f>
        <v>282</v>
      </c>
    </row>
    <row r="17" customFormat="false" ht="12.8" hidden="false" customHeight="false" outlineLevel="0" collapsed="false">
      <c r="B17" s="0" t="s">
        <v>102</v>
      </c>
      <c r="C17" s="25" t="n">
        <f aca="false">365/C14</f>
        <v>45.5039787798409</v>
      </c>
    </row>
    <row r="19" customFormat="false" ht="12.8" hidden="false" customHeight="false" outlineLevel="0" collapsed="false">
      <c r="B19" s="0" t="s">
        <v>103</v>
      </c>
      <c r="C19" s="25" t="n">
        <f aca="false">-DRE!C6/C20</f>
        <v>6.02914389799636</v>
      </c>
    </row>
    <row r="20" customFormat="false" ht="12.8" hidden="false" customHeight="false" outlineLevel="0" collapsed="false">
      <c r="B20" s="0" t="s">
        <v>104</v>
      </c>
      <c r="C20" s="25" t="n">
        <f aca="false">AVERAGE('Balanço Patrimonial'!C8:D8)</f>
        <v>274.5</v>
      </c>
    </row>
    <row r="21" customFormat="false" ht="12.8" hidden="false" customHeight="false" outlineLevel="0" collapsed="false">
      <c r="B21" s="0" t="s">
        <v>105</v>
      </c>
      <c r="C21" s="25" t="n">
        <f aca="false">365/C19</f>
        <v>60.5392749244713</v>
      </c>
    </row>
    <row r="23" customFormat="false" ht="17.35" hidden="false" customHeight="false" outlineLevel="0" collapsed="false">
      <c r="B23" s="26" t="s">
        <v>106</v>
      </c>
    </row>
    <row r="25" customFormat="false" ht="12.8" hidden="false" customHeight="false" outlineLevel="0" collapsed="false">
      <c r="B25" s="0" t="s">
        <v>107</v>
      </c>
      <c r="C25" s="25" t="n">
        <f aca="false">SUM('Balanço Patrimonial'!G5,'Balanço Patrimonial'!G10)/'Balanço Patrimonial'!C21</f>
        <v>0.571580627993614</v>
      </c>
    </row>
    <row r="27" customFormat="false" ht="12.8" hidden="false" customHeight="false" outlineLevel="0" collapsed="false">
      <c r="B27" s="0" t="s">
        <v>108</v>
      </c>
      <c r="C27" s="25" t="n">
        <f aca="false">SUM('Balanço Patrimonial'!G5,'Balanço Patrimonial'!G10)/'Balanço Patrimonial'!G14</f>
        <v>1.33416149068323</v>
      </c>
    </row>
    <row r="29" customFormat="false" ht="12.8" hidden="false" customHeight="false" outlineLevel="0" collapsed="false">
      <c r="B29" s="0" t="s">
        <v>109</v>
      </c>
      <c r="C29" s="25" t="n">
        <f aca="false">'Balanço Patrimonial'!C21/'Balanço Patrimonial'!G14</f>
        <v>2.33416149068323</v>
      </c>
    </row>
    <row r="31" customFormat="false" ht="12.8" hidden="false" customHeight="false" outlineLevel="0" collapsed="false">
      <c r="B31" s="0" t="s">
        <v>110</v>
      </c>
      <c r="C31" s="25" t="n">
        <f aca="false">DRE!C10/-DRE!C11</f>
        <v>4.46938775510204</v>
      </c>
    </row>
    <row r="34" customFormat="false" ht="17.35" hidden="false" customHeight="false" outlineLevel="0" collapsed="false">
      <c r="B34" s="26" t="s">
        <v>111</v>
      </c>
    </row>
    <row r="36" customFormat="false" ht="12.8" hidden="false" customHeight="false" outlineLevel="0" collapsed="false">
      <c r="B36" s="0" t="s">
        <v>112</v>
      </c>
      <c r="C36" s="25" t="n">
        <f aca="false">DRE!C16/DRE!C5</f>
        <v>0.0380194518125553</v>
      </c>
    </row>
    <row r="38" customFormat="false" ht="12.8" hidden="false" customHeight="false" outlineLevel="0" collapsed="false">
      <c r="B38" s="0" t="s">
        <v>113</v>
      </c>
      <c r="C38" s="25" t="n">
        <f aca="false">DRE!C10/DRE!C5</f>
        <v>0.096816976127321</v>
      </c>
    </row>
    <row r="40" customFormat="false" ht="12.8" hidden="false" customHeight="false" outlineLevel="0" collapsed="false">
      <c r="B40" s="0" t="s">
        <v>114</v>
      </c>
      <c r="C40" s="25" t="n">
        <f aca="false">DRE!C16/AVERAGE('Balanço Patrimonial'!C21:D21)</f>
        <v>0.0475006904170119</v>
      </c>
    </row>
    <row r="42" customFormat="false" ht="12.8" hidden="false" customHeight="false" outlineLevel="0" collapsed="false">
      <c r="B42" s="0" t="s">
        <v>115</v>
      </c>
      <c r="C42" s="25" t="n">
        <f aca="false">DRE!C10/AVERAGE('Balanço Patrimonial'!C21:D21)</f>
        <v>0.12096106048053</v>
      </c>
    </row>
    <row r="44" customFormat="false" ht="12.8" hidden="false" customHeight="false" outlineLevel="0" collapsed="false">
      <c r="B44" s="0" t="s">
        <v>116</v>
      </c>
      <c r="C44" s="25" t="n">
        <f aca="false">DRE!C16/AVERAGE('Balanço Patrimonial'!G14:H14)</f>
        <v>0.112418300653595</v>
      </c>
    </row>
    <row r="46" customFormat="false" ht="12.8" hidden="false" customHeight="false" outlineLevel="0" collapsed="false">
      <c r="B46" s="0" t="s">
        <v>117</v>
      </c>
      <c r="C46" s="25" t="n">
        <f aca="false">DRE!C18/DRE!C16</f>
        <v>0.5</v>
      </c>
    </row>
    <row r="48" customFormat="false" ht="12.8" hidden="false" customHeight="false" outlineLevel="0" collapsed="false">
      <c r="B48" s="0" t="s">
        <v>118</v>
      </c>
      <c r="C48" s="25" t="n">
        <f aca="false">DRE!C17/DRE!C16</f>
        <v>0.5</v>
      </c>
    </row>
    <row r="51" customFormat="false" ht="17.35" hidden="false" customHeight="false" outlineLevel="0" collapsed="false">
      <c r="B51" s="26" t="s">
        <v>119</v>
      </c>
    </row>
    <row r="53" customFormat="false" ht="12.8" hidden="false" customHeight="false" outlineLevel="0" collapsed="false">
      <c r="B53" s="0" t="s">
        <v>119</v>
      </c>
      <c r="C53" s="25" t="n">
        <f aca="false">C44*C48</f>
        <v>0.0562091503267974</v>
      </c>
    </row>
    <row r="56" customFormat="false" ht="17.3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52189</TotalTime>
  <Application>LibreOffice/4.3.0.4$Linux_X86_64 LibreOffice_project/430m0$Build-4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2014-08-06T16:57:46Z</dcterms:created>
  <dc:language>en-US</dc:language>
  <dcterms:modified xsi:type="dcterms:W3CDTF">2014-08-10T23:23:30Z</dcterms:modified>
  <cp:revision>9</cp:revision>
</cp:coreProperties>
</file>